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26"/>
  <workbookPr/>
  <mc:AlternateContent xmlns:mc="http://schemas.openxmlformats.org/markup-compatibility/2006">
    <mc:Choice Requires="x15">
      <x15ac:absPath xmlns:x15ac="http://schemas.microsoft.com/office/spreadsheetml/2010/11/ac" url="/Users/jeff/Desktop/"/>
    </mc:Choice>
  </mc:AlternateContent>
  <bookViews>
    <workbookView xWindow="640" yWindow="1180" windowWidth="28160" windowHeight="20100" tabRatio="500"/>
  </bookViews>
  <sheets>
    <sheet name="2 - Single side &amp; BR diagram" sheetId="1" r:id="rId1"/>
  </sheets>
  <definedNames>
    <definedName name="_xlnm.Print_Area" localSheetId="0">'2 - Single side &amp; BR diagram'!$A$1:$S$54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52" i="1" l="1"/>
  <c r="Y48" i="1"/>
  <c r="D46" i="1"/>
  <c r="F46" i="1"/>
  <c r="H46" i="1"/>
  <c r="K46" i="1"/>
  <c r="Q3" i="1"/>
  <c r="Q4" i="1"/>
  <c r="Q6" i="1"/>
  <c r="Q5" i="1"/>
  <c r="Q7" i="1"/>
  <c r="Q8" i="1"/>
  <c r="AD13" i="1"/>
  <c r="AC13" i="1"/>
  <c r="AC14" i="1"/>
  <c r="AB15" i="1"/>
  <c r="AB14" i="1"/>
  <c r="Q13" i="1"/>
  <c r="Q14" i="1"/>
  <c r="AC15" i="1"/>
  <c r="Q15" i="1"/>
  <c r="P6" i="1"/>
  <c r="P7" i="1"/>
  <c r="P8" i="1"/>
  <c r="AA13" i="1"/>
  <c r="Z13" i="1"/>
  <c r="P13" i="1"/>
  <c r="AA14" i="1"/>
  <c r="Z14" i="1"/>
  <c r="Y14" i="1"/>
  <c r="P14" i="1"/>
  <c r="Z15" i="1"/>
  <c r="Y15" i="1"/>
  <c r="P15" i="1"/>
  <c r="Y18" i="1"/>
  <c r="AA52" i="1"/>
  <c r="Z52" i="1"/>
  <c r="F52" i="1"/>
  <c r="D51" i="1"/>
  <c r="F51" i="1"/>
  <c r="H51" i="1"/>
  <c r="K51" i="1"/>
  <c r="D50" i="1"/>
  <c r="F50" i="1"/>
  <c r="H50" i="1"/>
  <c r="K50" i="1"/>
  <c r="P51" i="1"/>
  <c r="Q51" i="1"/>
  <c r="R51" i="1"/>
  <c r="AA48" i="1"/>
  <c r="Z48" i="1"/>
  <c r="F48" i="1"/>
  <c r="D47" i="1"/>
  <c r="F47" i="1"/>
  <c r="H47" i="1"/>
  <c r="K47" i="1"/>
  <c r="P47" i="1"/>
  <c r="Q47" i="1"/>
  <c r="R47" i="1"/>
  <c r="N29" i="1"/>
  <c r="M29" i="1"/>
  <c r="L29" i="1"/>
  <c r="N28" i="1"/>
  <c r="L28" i="1"/>
</calcChain>
</file>

<file path=xl/sharedStrings.xml><?xml version="1.0" encoding="utf-8"?>
<sst xmlns="http://schemas.openxmlformats.org/spreadsheetml/2006/main" count="92" uniqueCount="63">
  <si>
    <t>Border Removal Requirements Interactive Diagram</t>
  </si>
  <si>
    <t>&lt;-- Common Border</t>
  </si>
  <si>
    <t>Single side isolation issue, for multiple sides see Tab #1.</t>
  </si>
  <si>
    <r>
      <t>For a certified class field the I</t>
    </r>
    <r>
      <rPr>
        <b/>
        <sz val="12"/>
        <color theme="1"/>
        <rFont val="Times"/>
        <family val="2"/>
      </rPr>
      <t>solation zone</t>
    </r>
    <r>
      <rPr>
        <sz val="12"/>
        <color theme="1"/>
        <rFont val="Times"/>
        <family val="2"/>
      </rPr>
      <t xml:space="preserve"> is </t>
    </r>
    <r>
      <rPr>
        <b/>
        <sz val="12"/>
        <color theme="1"/>
        <rFont val="Times"/>
        <family val="2"/>
      </rPr>
      <t>165 feet</t>
    </r>
    <r>
      <rPr>
        <sz val="12"/>
        <color theme="1"/>
        <rFont val="Times"/>
        <family val="2"/>
      </rPr>
      <t xml:space="preserve"> from an adjacent pollen source</t>
    </r>
  </si>
  <si>
    <t>Insert distance (in feet) in yellow squares</t>
  </si>
  <si>
    <t>&lt;--</t>
  </si>
  <si>
    <t>feet</t>
  </si>
  <si>
    <t xml:space="preserve"> --&gt;</t>
  </si>
  <si>
    <t>Isolation zone A</t>
  </si>
  <si>
    <t>Isolation zone B</t>
  </si>
  <si>
    <t>Field A - Variety Green Grow</t>
  </si>
  <si>
    <t xml:space="preserve">    Field B - Variety Slow Grow</t>
  </si>
  <si>
    <t xml:space="preserve">&lt;-- 165 feet </t>
  </si>
  <si>
    <t>165 feet --&gt;</t>
  </si>
  <si>
    <t xml:space="preserve"> &lt;--</t>
  </si>
  <si>
    <t>(minus separation)</t>
  </si>
  <si>
    <t>feet separation</t>
  </si>
  <si>
    <t>Field A</t>
  </si>
  <si>
    <t>Side 1</t>
  </si>
  <si>
    <t>Side 2</t>
  </si>
  <si>
    <t xml:space="preserve">Acres = </t>
  </si>
  <si>
    <t>feet  x</t>
  </si>
  <si>
    <t>feet     =</t>
  </si>
  <si>
    <t>sq feet</t>
  </si>
  <si>
    <t xml:space="preserve">or </t>
  </si>
  <si>
    <t>acres</t>
  </si>
  <si>
    <t xml:space="preserve">Isolation zone = </t>
  </si>
  <si>
    <t>feet *   =</t>
  </si>
  <si>
    <t>=</t>
  </si>
  <si>
    <t>165-sep</t>
  </si>
  <si>
    <t>BR</t>
  </si>
  <si>
    <t>Formula</t>
  </si>
  <si>
    <t>Field B</t>
  </si>
  <si>
    <r>
      <rPr>
        <b/>
        <sz val="16"/>
        <color theme="1"/>
        <rFont val="Times"/>
        <family val="2"/>
      </rPr>
      <t>REMEMBER:</t>
    </r>
    <r>
      <rPr>
        <sz val="16"/>
        <color theme="1"/>
        <rFont val="Times"/>
        <family val="2"/>
      </rPr>
      <t xml:space="preserve"> Sum of </t>
    </r>
    <r>
      <rPr>
        <u/>
        <sz val="16"/>
        <color theme="1"/>
        <rFont val="Times"/>
        <family val="2"/>
      </rPr>
      <t>all</t>
    </r>
    <r>
      <rPr>
        <sz val="16"/>
        <color theme="1"/>
        <rFont val="Times"/>
        <family val="2"/>
      </rPr>
      <t xml:space="preserve"> borders with adjacent pollen sources must be less than 10%!</t>
    </r>
  </si>
  <si>
    <t>Insert value</t>
  </si>
  <si>
    <t>1. Figure out the acreage of the field  (length in feet x width in feet) divided by 43560 feet/acre.</t>
  </si>
  <si>
    <t>2. Measure the distance (in feet) between the field and the adjacent field of similar crop type (but different variety)</t>
  </si>
  <si>
    <t>3. Measure the length of the common border between the field and the adjacent of similar crop type.</t>
  </si>
  <si>
    <t>feet common border</t>
  </si>
  <si>
    <t>4. For certified class fields, subtract 165 feet from the separation of the two fields</t>
  </si>
  <si>
    <t>5. Multiply the value in #4 by the length of the common border (# 3) then divide by 43560 feet/acre.  This is the 'Isolations zone' in acres</t>
  </si>
  <si>
    <t>acres isolation zone</t>
  </si>
  <si>
    <t xml:space="preserve">6. Divide #5 (Isolations zone) by the number of acres in the field (#1) x 100. </t>
  </si>
  <si>
    <t>% of field.</t>
  </si>
  <si>
    <r>
      <t xml:space="preserve"> If value of #6 is is greater than 10% an isolations zone is required.  You must sum </t>
    </r>
    <r>
      <rPr>
        <u/>
        <sz val="12"/>
        <color theme="1"/>
        <rFont val="Times"/>
      </rPr>
      <t>all</t>
    </r>
    <r>
      <rPr>
        <sz val="12"/>
        <color theme="1"/>
        <rFont val="Times"/>
        <family val="2"/>
      </rPr>
      <t xml:space="preserve"> the sides adjacent to similar crop types of different varieties! </t>
    </r>
  </si>
  <si>
    <t>7. If border removal is required (i.e., the "Isolations Zone" is &gt; 10%, you need stake the field as follows:</t>
  </si>
  <si>
    <t>Field separtaion</t>
  </si>
  <si>
    <t>Border removal requred</t>
  </si>
  <si>
    <t>(a)</t>
  </si>
  <si>
    <t xml:space="preserve"> 0-75 feet</t>
  </si>
  <si>
    <t>90 feet minus field separtion (i.e., distance to adjacent pollen source must be 90')</t>
  </si>
  <si>
    <t>(b)</t>
  </si>
  <si>
    <t>75-105 feet</t>
  </si>
  <si>
    <t>15 feet into field</t>
  </si>
  <si>
    <t>(c)</t>
  </si>
  <si>
    <t>105-165 feet</t>
  </si>
  <si>
    <t>9 feet into field</t>
  </si>
  <si>
    <t>(from below)</t>
  </si>
  <si>
    <t>How to calculate the required border removal of a field:</t>
  </si>
  <si>
    <t>Required border removal</t>
  </si>
  <si>
    <t xml:space="preserve">feet into field </t>
  </si>
  <si>
    <t>(Formula Bock)</t>
  </si>
  <si>
    <t>Your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</si>
</sst>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1" x14ac:knownFonts="1">
    <font>
      <sz val="12"/>
      <color theme="1"/>
      <name val="Times"/>
      <family val="2"/>
    </font>
    <font>
      <b/>
      <sz val="12"/>
      <color theme="1"/>
      <name val="Times"/>
      <family val="2"/>
    </font>
    <font>
      <b/>
      <sz val="18"/>
      <color theme="1"/>
      <name val="Times"/>
    </font>
    <font>
      <sz val="16"/>
      <color theme="1"/>
      <name val="Times"/>
      <family val="2"/>
    </font>
    <font>
      <sz val="20"/>
      <color theme="1"/>
      <name val="Times"/>
      <family val="2"/>
    </font>
    <font>
      <b/>
      <sz val="16"/>
      <color theme="1"/>
      <name val="Times"/>
      <family val="2"/>
    </font>
    <font>
      <u/>
      <sz val="16"/>
      <color theme="1"/>
      <name val="Times"/>
      <family val="2"/>
    </font>
    <font>
      <u/>
      <sz val="12"/>
      <color theme="1"/>
      <name val="Times"/>
    </font>
    <font>
      <sz val="10"/>
      <name val="Arial"/>
    </font>
    <font>
      <sz val="12"/>
      <color rgb="FFC00000"/>
      <name val="Times"/>
      <family val="2"/>
    </font>
    <font>
      <sz val="8"/>
      <name val="Times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</fills>
  <borders count="38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medium">
        <color theme="5" tint="-0.499984740745262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/>
      <diagonal/>
    </border>
  </borders>
  <cellStyleXfs count="2">
    <xf numFmtId="0" fontId="0" fillId="0" borderId="0"/>
    <xf numFmtId="0" fontId="8" fillId="0" borderId="0"/>
  </cellStyleXfs>
  <cellXfs count="101">
    <xf numFmtId="0" fontId="0" fillId="0" borderId="0" xfId="0"/>
    <xf numFmtId="0" fontId="2" fillId="0" borderId="0" xfId="0" applyFont="1"/>
    <xf numFmtId="0" fontId="0" fillId="0" borderId="0" xfId="0" applyAlignment="1">
      <alignment textRotation="90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0" xfId="0" applyAlignment="1">
      <alignment horizontal="right"/>
    </xf>
    <xf numFmtId="3" fontId="3" fillId="2" borderId="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vertical="center" textRotation="90"/>
    </xf>
    <xf numFmtId="0" fontId="0" fillId="3" borderId="6" xfId="0" applyFill="1" applyBorder="1"/>
    <xf numFmtId="0" fontId="0" fillId="3" borderId="7" xfId="0" applyFill="1" applyBorder="1"/>
    <xf numFmtId="0" fontId="0" fillId="3" borderId="0" xfId="0" applyFill="1" applyBorder="1"/>
    <xf numFmtId="0" fontId="0" fillId="4" borderId="7" xfId="0" applyFill="1" applyBorder="1"/>
    <xf numFmtId="0" fontId="0" fillId="5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0" fillId="7" borderId="10" xfId="0" applyFill="1" applyBorder="1"/>
    <xf numFmtId="0" fontId="0" fillId="7" borderId="0" xfId="0" applyFill="1" applyBorder="1"/>
    <xf numFmtId="0" fontId="0" fillId="7" borderId="11" xfId="0" applyFill="1" applyBorder="1"/>
    <xf numFmtId="0" fontId="0" fillId="3" borderId="12" xfId="0" applyFill="1" applyBorder="1"/>
    <xf numFmtId="0" fontId="0" fillId="4" borderId="0" xfId="0" applyFill="1" applyBorder="1"/>
    <xf numFmtId="0" fontId="0" fillId="5" borderId="13" xfId="0" applyFill="1" applyBorder="1"/>
    <xf numFmtId="0" fontId="0" fillId="6" borderId="0" xfId="0" applyFill="1" applyBorder="1"/>
    <xf numFmtId="0" fontId="0" fillId="7" borderId="14" xfId="0" applyFill="1" applyBorder="1"/>
    <xf numFmtId="0" fontId="0" fillId="4" borderId="0" xfId="0" applyFill="1" applyBorder="1" applyAlignment="1">
      <alignment textRotation="90"/>
    </xf>
    <xf numFmtId="0" fontId="0" fillId="6" borderId="0" xfId="0" applyFill="1" applyBorder="1" applyAlignment="1">
      <alignment textRotation="90"/>
    </xf>
    <xf numFmtId="0" fontId="4" fillId="3" borderId="0" xfId="0" applyFont="1" applyFill="1" applyBorder="1"/>
    <xf numFmtId="0" fontId="4" fillId="7" borderId="0" xfId="0" applyFont="1" applyFill="1" applyBorder="1"/>
    <xf numFmtId="0" fontId="0" fillId="4" borderId="0" xfId="0" applyFont="1" applyFill="1" applyBorder="1" applyAlignment="1">
      <alignment horizontal="left"/>
    </xf>
    <xf numFmtId="0" fontId="0" fillId="6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 wrapText="1"/>
    </xf>
    <xf numFmtId="0" fontId="0" fillId="6" borderId="0" xfId="0" applyFill="1" applyBorder="1" applyAlignment="1">
      <alignment horizontal="center" wrapText="1"/>
    </xf>
    <xf numFmtId="0" fontId="0" fillId="3" borderId="18" xfId="0" applyFill="1" applyBorder="1"/>
    <xf numFmtId="0" fontId="0" fillId="3" borderId="4" xfId="0" applyFill="1" applyBorder="1"/>
    <xf numFmtId="0" fontId="0" fillId="4" borderId="4" xfId="0" applyFill="1" applyBorder="1"/>
    <xf numFmtId="0" fontId="0" fillId="6" borderId="19" xfId="0" applyFill="1" applyBorder="1"/>
    <xf numFmtId="0" fontId="0" fillId="7" borderId="19" xfId="0" applyFill="1" applyBorder="1"/>
    <xf numFmtId="0" fontId="0" fillId="7" borderId="20" xfId="0" applyFill="1" applyBorder="1"/>
    <xf numFmtId="0" fontId="3" fillId="0" borderId="0" xfId="0" applyFont="1" applyFill="1" applyBorder="1" applyAlignment="1">
      <alignment vertical="center" textRotation="90"/>
    </xf>
    <xf numFmtId="0" fontId="0" fillId="0" borderId="0" xfId="0" applyFill="1" applyBorder="1"/>
    <xf numFmtId="0" fontId="0" fillId="0" borderId="0" xfId="0" applyFill="1"/>
    <xf numFmtId="0" fontId="2" fillId="0" borderId="21" xfId="0" applyFont="1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0" xfId="0" applyBorder="1" applyAlignment="1">
      <alignment horizontal="right"/>
    </xf>
    <xf numFmtId="3" fontId="0" fillId="0" borderId="25" xfId="0" applyNumberFormat="1" applyBorder="1"/>
    <xf numFmtId="0" fontId="0" fillId="0" borderId="0" xfId="0" quotePrefix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5" xfId="0" applyNumberFormat="1" applyBorder="1"/>
    <xf numFmtId="0" fontId="0" fillId="0" borderId="26" xfId="0" applyBorder="1"/>
    <xf numFmtId="0" fontId="0" fillId="0" borderId="0" xfId="0" quotePrefix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3" fontId="0" fillId="0" borderId="0" xfId="0" applyNumberFormat="1" applyBorder="1"/>
    <xf numFmtId="165" fontId="0" fillId="0" borderId="0" xfId="0" applyNumberFormat="1" applyBorder="1"/>
    <xf numFmtId="164" fontId="0" fillId="0" borderId="0" xfId="0" applyNumberFormat="1" applyBorder="1" applyAlignment="1">
      <alignment horizontal="center"/>
    </xf>
    <xf numFmtId="0" fontId="0" fillId="0" borderId="28" xfId="0" applyBorder="1"/>
    <xf numFmtId="0" fontId="0" fillId="0" borderId="27" xfId="0" applyBorder="1"/>
    <xf numFmtId="0" fontId="0" fillId="0" borderId="29" xfId="0" applyBorder="1"/>
    <xf numFmtId="0" fontId="2" fillId="0" borderId="24" xfId="0" applyFont="1" applyBorder="1"/>
    <xf numFmtId="0" fontId="0" fillId="0" borderId="30" xfId="0" applyBorder="1"/>
    <xf numFmtId="0" fontId="0" fillId="0" borderId="30" xfId="0" applyBorder="1" applyAlignment="1">
      <alignment horizontal="center"/>
    </xf>
    <xf numFmtId="0" fontId="3" fillId="0" borderId="0" xfId="0" applyFont="1"/>
    <xf numFmtId="0" fontId="0" fillId="0" borderId="21" xfId="0" applyBorder="1"/>
    <xf numFmtId="0" fontId="3" fillId="2" borderId="5" xfId="0" applyFont="1" applyFill="1" applyBorder="1" applyAlignment="1" applyProtection="1">
      <alignment horizontal="center"/>
      <protection locked="0"/>
    </xf>
    <xf numFmtId="3" fontId="0" fillId="0" borderId="31" xfId="0" applyNumberFormat="1" applyBorder="1"/>
    <xf numFmtId="0" fontId="0" fillId="0" borderId="31" xfId="0" applyBorder="1"/>
    <xf numFmtId="0" fontId="0" fillId="0" borderId="25" xfId="0" applyBorder="1"/>
    <xf numFmtId="2" fontId="0" fillId="0" borderId="25" xfId="0" applyNumberFormat="1" applyBorder="1"/>
    <xf numFmtId="0" fontId="0" fillId="0" borderId="6" xfId="0" applyBorder="1"/>
    <xf numFmtId="0" fontId="0" fillId="0" borderId="7" xfId="0" applyBorder="1"/>
    <xf numFmtId="0" fontId="0" fillId="0" borderId="32" xfId="0" applyBorder="1"/>
    <xf numFmtId="0" fontId="0" fillId="0" borderId="12" xfId="0" applyBorder="1"/>
    <xf numFmtId="0" fontId="0" fillId="0" borderId="33" xfId="0" applyBorder="1"/>
    <xf numFmtId="0" fontId="0" fillId="0" borderId="18" xfId="0" applyFill="1" applyBorder="1"/>
    <xf numFmtId="0" fontId="0" fillId="0" borderId="4" xfId="0" applyBorder="1"/>
    <xf numFmtId="0" fontId="0" fillId="0" borderId="34" xfId="0" applyBorder="1"/>
    <xf numFmtId="0" fontId="5" fillId="0" borderId="0" xfId="0" applyFont="1" applyBorder="1"/>
    <xf numFmtId="0" fontId="0" fillId="0" borderId="18" xfId="0" applyBorder="1"/>
    <xf numFmtId="0" fontId="0" fillId="0" borderId="35" xfId="0" applyBorder="1"/>
    <xf numFmtId="0" fontId="0" fillId="0" borderId="36" xfId="0" applyBorder="1"/>
    <xf numFmtId="0" fontId="9" fillId="8" borderId="0" xfId="0" applyFont="1" applyFill="1" applyBorder="1"/>
    <xf numFmtId="0" fontId="9" fillId="8" borderId="0" xfId="0" applyFont="1" applyFill="1"/>
    <xf numFmtId="3" fontId="3" fillId="2" borderId="15" xfId="0" applyNumberFormat="1" applyFont="1" applyFill="1" applyBorder="1" applyAlignment="1" applyProtection="1">
      <alignment horizontal="center" vertical="center" textRotation="90"/>
      <protection locked="0"/>
    </xf>
    <xf numFmtId="3" fontId="3" fillId="2" borderId="16" xfId="0" applyNumberFormat="1" applyFont="1" applyFill="1" applyBorder="1" applyAlignment="1" applyProtection="1">
      <alignment horizontal="center" vertical="center" textRotation="90"/>
      <protection locked="0"/>
    </xf>
    <xf numFmtId="3" fontId="3" fillId="2" borderId="17" xfId="0" applyNumberFormat="1" applyFont="1" applyFill="1" applyBorder="1" applyAlignment="1" applyProtection="1">
      <alignment horizontal="center" vertical="center" textRotation="90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right" textRotation="90"/>
    </xf>
    <xf numFmtId="0" fontId="0" fillId="0" borderId="4" xfId="0" applyBorder="1" applyAlignment="1">
      <alignment horizontal="right" textRotation="90"/>
    </xf>
    <xf numFmtId="3" fontId="3" fillId="2" borderId="1" xfId="0" applyNumberFormat="1" applyFont="1" applyFill="1" applyBorder="1" applyAlignment="1" applyProtection="1">
      <alignment horizontal="center"/>
      <protection locked="0"/>
    </xf>
    <xf numFmtId="3" fontId="3" fillId="2" borderId="3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5" borderId="13" xfId="0" applyFill="1" applyBorder="1" applyAlignment="1">
      <alignment horizontal="center" textRotation="90"/>
    </xf>
    <xf numFmtId="0" fontId="0" fillId="6" borderId="0" xfId="0" applyFill="1" applyBorder="1" applyAlignment="1">
      <alignment horizontal="center" textRotation="90"/>
    </xf>
    <xf numFmtId="0" fontId="0" fillId="4" borderId="37" xfId="0" applyFill="1" applyBorder="1" applyAlignment="1">
      <alignment horizontal="center" textRotation="90"/>
    </xf>
  </cellXfs>
  <cellStyles count="2">
    <cellStyle name="Normal" xfId="0" builtinId="0"/>
    <cellStyle name="Normal 2" xfId="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54"/>
  <sheetViews>
    <sheetView tabSelected="1" workbookViewId="0">
      <selection activeCell="P4" sqref="P4"/>
    </sheetView>
  </sheetViews>
  <sheetFormatPr baseColWidth="10" defaultRowHeight="16" x14ac:dyDescent="0.2"/>
  <cols>
    <col min="1" max="1" width="3.6640625" customWidth="1"/>
    <col min="2" max="2" width="5.1640625" customWidth="1"/>
    <col min="4" max="4" width="8.33203125" customWidth="1"/>
    <col min="5" max="5" width="5.83203125" customWidth="1"/>
    <col min="6" max="6" width="8.33203125" customWidth="1"/>
    <col min="7" max="7" width="7.83203125" customWidth="1"/>
    <col min="8" max="8" width="11.1640625" bestFit="1" customWidth="1"/>
    <col min="12" max="14" width="3.5" customWidth="1"/>
    <col min="15" max="15" width="11.1640625" customWidth="1"/>
    <col min="16" max="16" width="10.6640625" customWidth="1"/>
    <col min="17" max="17" width="15.1640625" customWidth="1"/>
    <col min="18" max="18" width="8.83203125" customWidth="1"/>
    <col min="19" max="19" width="9.6640625" customWidth="1"/>
    <col min="20" max="20" width="3.83203125" style="85" customWidth="1"/>
    <col min="22" max="22" width="23.1640625" customWidth="1"/>
  </cols>
  <sheetData>
    <row r="1" spans="1:30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 t="s">
        <v>62</v>
      </c>
      <c r="Q1" s="49"/>
      <c r="R1" s="49"/>
      <c r="S1" s="49"/>
      <c r="T1" s="84"/>
    </row>
    <row r="2" spans="1:30" ht="22" thickBot="1" x14ac:dyDescent="0.3">
      <c r="A2" s="49"/>
      <c r="B2" s="80" t="s">
        <v>58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 t="s">
        <v>34</v>
      </c>
      <c r="Q2" s="50" t="s">
        <v>57</v>
      </c>
      <c r="R2" s="49"/>
      <c r="S2" s="49"/>
      <c r="T2" s="84"/>
    </row>
    <row r="3" spans="1:30" ht="25" customHeight="1" thickTop="1" thickBot="1" x14ac:dyDescent="0.3">
      <c r="A3" s="49"/>
      <c r="B3" s="49" t="s">
        <v>35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67">
        <v>50</v>
      </c>
      <c r="Q3" s="68">
        <f>K46</f>
        <v>20.890725436179981</v>
      </c>
      <c r="R3" s="49" t="s">
        <v>25</v>
      </c>
      <c r="S3" s="49"/>
      <c r="T3" s="84"/>
    </row>
    <row r="4" spans="1:30" ht="25" customHeight="1" thickTop="1" thickBot="1" x14ac:dyDescent="0.3">
      <c r="A4" s="49"/>
      <c r="B4" s="49" t="s">
        <v>36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67">
        <v>30</v>
      </c>
      <c r="Q4" s="69">
        <f>L43</f>
        <v>10</v>
      </c>
      <c r="R4" s="49" t="s">
        <v>16</v>
      </c>
      <c r="S4" s="49"/>
      <c r="T4" s="84"/>
    </row>
    <row r="5" spans="1:30" ht="25" customHeight="1" thickTop="1" thickBot="1" x14ac:dyDescent="0.3">
      <c r="A5" s="49"/>
      <c r="B5" s="49" t="s">
        <v>37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67">
        <v>3000</v>
      </c>
      <c r="Q5" s="68">
        <f>B32</f>
        <v>700</v>
      </c>
      <c r="R5" s="49" t="s">
        <v>38</v>
      </c>
      <c r="S5" s="49"/>
      <c r="T5" s="84"/>
    </row>
    <row r="6" spans="1:30" ht="25" customHeight="1" thickTop="1" x14ac:dyDescent="0.2">
      <c r="A6" s="49"/>
      <c r="B6" s="49" t="s">
        <v>39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70">
        <f>165-P4</f>
        <v>135</v>
      </c>
      <c r="Q6" s="70">
        <f>165-Q4</f>
        <v>155</v>
      </c>
      <c r="R6" s="49" t="s">
        <v>60</v>
      </c>
      <c r="S6" s="49"/>
      <c r="T6" s="84"/>
    </row>
    <row r="7" spans="1:30" ht="25" customHeight="1" x14ac:dyDescent="0.2">
      <c r="A7" s="49"/>
      <c r="B7" s="49" t="s">
        <v>40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71">
        <f>(P6*P5)/43560</f>
        <v>9.2975206611570247</v>
      </c>
      <c r="Q7" s="71">
        <f>(Q6*Q5)/43560</f>
        <v>2.4908172635445363</v>
      </c>
      <c r="R7" s="49" t="s">
        <v>41</v>
      </c>
      <c r="S7" s="49"/>
      <c r="T7" s="84"/>
    </row>
    <row r="8" spans="1:30" ht="25" customHeight="1" x14ac:dyDescent="0.2">
      <c r="A8" s="49"/>
      <c r="B8" s="49" t="s">
        <v>42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71">
        <f>P7/P3*100</f>
        <v>18.595041322314049</v>
      </c>
      <c r="Q8" s="71">
        <f>Q7/Q3*100</f>
        <v>11.923076923076923</v>
      </c>
      <c r="R8" s="49" t="s">
        <v>43</v>
      </c>
      <c r="S8" s="49"/>
      <c r="T8" s="84"/>
    </row>
    <row r="9" spans="1:30" ht="25" customHeight="1" x14ac:dyDescent="0.2">
      <c r="A9" s="49"/>
      <c r="B9" s="49"/>
      <c r="C9" s="49" t="s">
        <v>44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84"/>
    </row>
    <row r="10" spans="1:30" ht="25" customHeight="1" x14ac:dyDescent="0.2">
      <c r="A10" s="49"/>
      <c r="B10" s="39" t="s">
        <v>45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84"/>
    </row>
    <row r="11" spans="1:30" ht="17" thickBot="1" x14ac:dyDescent="0.25">
      <c r="A11" s="49"/>
      <c r="B11" s="3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84"/>
      <c r="X11" t="s">
        <v>61</v>
      </c>
    </row>
    <row r="12" spans="1:30" x14ac:dyDescent="0.2">
      <c r="A12" s="49"/>
      <c r="B12" s="39"/>
      <c r="C12" s="49"/>
      <c r="D12" s="49" t="s">
        <v>46</v>
      </c>
      <c r="E12" s="49"/>
      <c r="F12" s="49"/>
      <c r="G12" s="49" t="s">
        <v>47</v>
      </c>
      <c r="H12" s="49"/>
      <c r="I12" s="49"/>
      <c r="J12" s="49"/>
      <c r="K12" s="49"/>
      <c r="L12" s="49"/>
      <c r="M12" s="49"/>
      <c r="N12" s="49"/>
      <c r="O12" s="49"/>
      <c r="P12" s="49" t="s">
        <v>59</v>
      </c>
      <c r="S12" s="49"/>
      <c r="X12" s="66"/>
      <c r="Y12" s="42"/>
      <c r="Z12" s="42"/>
      <c r="AA12" s="42"/>
      <c r="AB12" s="42"/>
      <c r="AC12" s="42"/>
      <c r="AD12" s="44"/>
    </row>
    <row r="13" spans="1:30" ht="20" customHeight="1" x14ac:dyDescent="0.2">
      <c r="A13" s="49"/>
      <c r="B13" s="39"/>
      <c r="C13" s="46" t="s">
        <v>48</v>
      </c>
      <c r="D13" s="72" t="s">
        <v>49</v>
      </c>
      <c r="E13" s="73"/>
      <c r="F13" s="73"/>
      <c r="G13" s="73" t="s">
        <v>50</v>
      </c>
      <c r="H13" s="73"/>
      <c r="I13" s="73"/>
      <c r="J13" s="73"/>
      <c r="K13" s="73"/>
      <c r="L13" s="73"/>
      <c r="M13" s="73"/>
      <c r="N13" s="73"/>
      <c r="O13" s="74"/>
      <c r="P13" s="70">
        <f>IF($P4&lt;75,Z13,Y14)</f>
        <v>60</v>
      </c>
      <c r="Q13" s="70">
        <f>IF($Q$4&lt;75,AC13,AB14)</f>
        <v>80</v>
      </c>
      <c r="S13" s="49"/>
      <c r="X13" s="45"/>
      <c r="Y13" s="49"/>
      <c r="Z13" s="72">
        <f>IF(P8&lt;10,0,AA13)</f>
        <v>60</v>
      </c>
      <c r="AA13" s="74">
        <f>90-P4</f>
        <v>60</v>
      </c>
      <c r="AB13" s="49"/>
      <c r="AC13" s="72">
        <f>IF(Q8&lt;10,0,AD13)</f>
        <v>80</v>
      </c>
      <c r="AD13" s="82">
        <f>90-Q4</f>
        <v>80</v>
      </c>
    </row>
    <row r="14" spans="1:30" ht="20" customHeight="1" x14ac:dyDescent="0.2">
      <c r="A14" s="49"/>
      <c r="B14" s="39"/>
      <c r="C14" s="46" t="s">
        <v>51</v>
      </c>
      <c r="D14" s="75" t="s">
        <v>52</v>
      </c>
      <c r="E14" s="49"/>
      <c r="F14" s="49"/>
      <c r="G14" s="49" t="s">
        <v>53</v>
      </c>
      <c r="H14" s="49"/>
      <c r="I14" s="49"/>
      <c r="J14" s="49"/>
      <c r="K14" s="49"/>
      <c r="L14" s="49"/>
      <c r="M14" s="49"/>
      <c r="N14" s="49"/>
      <c r="O14" s="76"/>
      <c r="P14" s="70">
        <f>IF(P13&gt;0,0,Y14)</f>
        <v>0</v>
      </c>
      <c r="Q14" s="70">
        <f>IF(Q13&gt;0,0,AB14)</f>
        <v>0</v>
      </c>
      <c r="X14" s="45"/>
      <c r="Y14" s="70">
        <f>IF($P4&lt;105,Z14,Y15)</f>
        <v>60</v>
      </c>
      <c r="Z14" s="81">
        <f>IF(P8&lt;10,0,AA14)</f>
        <v>60</v>
      </c>
      <c r="AA14" s="79">
        <f>90-P4</f>
        <v>60</v>
      </c>
      <c r="AB14" s="70">
        <f>IF($Q$4&lt;105,AC14,AB15)</f>
        <v>15</v>
      </c>
      <c r="AC14" s="81">
        <f>IF(Q8&lt;10,0,AD14)</f>
        <v>15</v>
      </c>
      <c r="AD14" s="83">
        <v>15</v>
      </c>
    </row>
    <row r="15" spans="1:30" ht="20" customHeight="1" x14ac:dyDescent="0.2">
      <c r="A15" s="49"/>
      <c r="B15" s="39"/>
      <c r="C15" s="46" t="s">
        <v>54</v>
      </c>
      <c r="D15" s="77" t="s">
        <v>55</v>
      </c>
      <c r="E15" s="78"/>
      <c r="F15" s="78"/>
      <c r="G15" s="78" t="s">
        <v>56</v>
      </c>
      <c r="H15" s="78"/>
      <c r="I15" s="78"/>
      <c r="J15" s="78"/>
      <c r="K15" s="78"/>
      <c r="L15" s="78"/>
      <c r="M15" s="78"/>
      <c r="N15" s="78"/>
      <c r="O15" s="79"/>
      <c r="P15" s="70">
        <f>IF(P14&gt;0,0,Y15)</f>
        <v>0</v>
      </c>
      <c r="Q15" s="70">
        <f>IF(Q14&gt;0,0,AC15)</f>
        <v>0</v>
      </c>
      <c r="S15" s="49"/>
      <c r="X15" s="45"/>
      <c r="Y15" s="70">
        <f>IF($P8&lt;10,0,Z15)</f>
        <v>0</v>
      </c>
      <c r="Z15" s="49">
        <f>IF(P4&lt;105,0,9)</f>
        <v>0</v>
      </c>
      <c r="AA15" s="49"/>
      <c r="AB15" s="70">
        <f>IF($Q$8&lt;10,0,9)</f>
        <v>9</v>
      </c>
      <c r="AC15" s="49">
        <f>IF(Q4&lt;105,0,9)</f>
        <v>0</v>
      </c>
      <c r="AD15" s="52"/>
    </row>
    <row r="16" spans="1:30" x14ac:dyDescent="0.2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X16" s="45"/>
      <c r="Y16" s="49"/>
      <c r="Z16" s="49"/>
      <c r="AA16" s="49"/>
      <c r="AB16" s="49"/>
      <c r="AC16" s="49"/>
      <c r="AD16" s="52"/>
    </row>
    <row r="17" spans="1:30" x14ac:dyDescent="0.2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X17" s="45"/>
      <c r="Y17" s="49"/>
      <c r="Z17" s="49"/>
      <c r="AA17" s="49"/>
      <c r="AB17" s="49"/>
      <c r="AC17" s="49"/>
      <c r="AD17" s="52"/>
    </row>
    <row r="18" spans="1:30" x14ac:dyDescent="0.2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X18" s="45"/>
      <c r="Y18" s="70">
        <f>IF($P5&lt;105,Z15,P16)</f>
        <v>0</v>
      </c>
      <c r="Z18" s="49"/>
      <c r="AA18" s="49"/>
      <c r="AB18" s="49"/>
      <c r="AC18" s="49"/>
      <c r="AD18" s="52"/>
    </row>
    <row r="19" spans="1:30" ht="17" thickBot="1" x14ac:dyDescent="0.2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X19" s="59"/>
      <c r="Y19" s="63"/>
      <c r="Z19" s="63"/>
      <c r="AA19" s="63"/>
      <c r="AB19" s="63"/>
      <c r="AC19" s="63"/>
      <c r="AD19" s="61"/>
    </row>
    <row r="20" spans="1:30" ht="18" customHeight="1" x14ac:dyDescent="0.3">
      <c r="B20" s="1" t="s">
        <v>0</v>
      </c>
      <c r="M20" s="92" t="s">
        <v>1</v>
      </c>
      <c r="N20" s="2"/>
    </row>
    <row r="21" spans="1:30" ht="22" customHeight="1" x14ac:dyDescent="0.2">
      <c r="D21" t="s">
        <v>2</v>
      </c>
      <c r="M21" s="92"/>
      <c r="N21" s="2"/>
    </row>
    <row r="22" spans="1:30" ht="17" thickBot="1" x14ac:dyDescent="0.25">
      <c r="D22" t="s">
        <v>3</v>
      </c>
      <c r="M22" s="92"/>
      <c r="N22" s="2"/>
    </row>
    <row r="23" spans="1:30" ht="18" thickTop="1" thickBot="1" x14ac:dyDescent="0.25">
      <c r="D23" s="3" t="s">
        <v>4</v>
      </c>
      <c r="E23" s="4"/>
      <c r="F23" s="4"/>
      <c r="G23" s="4"/>
      <c r="H23" s="5"/>
      <c r="M23" s="92"/>
      <c r="N23" s="2"/>
    </row>
    <row r="24" spans="1:30" ht="18" thickTop="1" thickBot="1" x14ac:dyDescent="0.25">
      <c r="M24" s="92"/>
      <c r="N24" s="2"/>
    </row>
    <row r="25" spans="1:30" ht="43" customHeight="1" thickTop="1" thickBot="1" x14ac:dyDescent="0.3">
      <c r="F25" s="6" t="s">
        <v>5</v>
      </c>
      <c r="G25" s="94">
        <v>1300</v>
      </c>
      <c r="H25" s="95"/>
      <c r="I25" t="s">
        <v>6</v>
      </c>
      <c r="J25" t="s">
        <v>7</v>
      </c>
      <c r="K25" s="96" t="s">
        <v>8</v>
      </c>
      <c r="L25" s="96"/>
      <c r="M25" s="93"/>
      <c r="N25" s="97" t="s">
        <v>9</v>
      </c>
      <c r="O25" s="97"/>
      <c r="P25" s="6" t="s">
        <v>5</v>
      </c>
      <c r="Q25" s="7">
        <v>600</v>
      </c>
      <c r="R25" t="s">
        <v>6</v>
      </c>
      <c r="S25" t="s">
        <v>7</v>
      </c>
    </row>
    <row r="26" spans="1:30" ht="16" customHeight="1" thickTop="1" x14ac:dyDescent="0.2">
      <c r="B26" s="8"/>
      <c r="C26" s="9"/>
      <c r="D26" s="10"/>
      <c r="E26" s="10"/>
      <c r="F26" s="10"/>
      <c r="G26" s="11"/>
      <c r="H26" s="11"/>
      <c r="I26" s="10"/>
      <c r="J26" s="10"/>
      <c r="K26" s="12"/>
      <c r="L26" s="24"/>
      <c r="M26" s="13"/>
      <c r="N26" s="14"/>
      <c r="O26" s="15"/>
      <c r="P26" s="16"/>
      <c r="Q26" s="17"/>
      <c r="R26" s="16"/>
      <c r="S26" s="18"/>
    </row>
    <row r="27" spans="1:30" x14ac:dyDescent="0.2">
      <c r="B27" s="8"/>
      <c r="C27" s="19"/>
      <c r="D27" s="11"/>
      <c r="E27" s="11"/>
      <c r="F27" s="11"/>
      <c r="G27" s="11"/>
      <c r="H27" s="11"/>
      <c r="I27" s="11"/>
      <c r="J27" s="11"/>
      <c r="K27" s="20"/>
      <c r="L27" s="24"/>
      <c r="M27" s="21"/>
      <c r="N27" s="22"/>
      <c r="O27" s="22"/>
      <c r="P27" s="17"/>
      <c r="Q27" s="17"/>
      <c r="R27" s="17"/>
      <c r="S27" s="23"/>
    </row>
    <row r="28" spans="1:30" ht="40" x14ac:dyDescent="0.2">
      <c r="B28" s="8"/>
      <c r="C28" s="19"/>
      <c r="D28" s="11"/>
      <c r="E28" s="11"/>
      <c r="F28" s="11"/>
      <c r="G28" s="11"/>
      <c r="H28" s="11"/>
      <c r="I28" s="11"/>
      <c r="J28" s="11"/>
      <c r="K28" s="20"/>
      <c r="L28" s="24" t="str">
        <f>R47</f>
        <v>80 feet</v>
      </c>
      <c r="M28" s="21"/>
      <c r="N28" s="25" t="str">
        <f>R51</f>
        <v>80 feet</v>
      </c>
      <c r="O28" s="22"/>
      <c r="P28" s="17"/>
      <c r="Q28" s="17"/>
      <c r="R28" s="17"/>
      <c r="S28" s="23"/>
    </row>
    <row r="29" spans="1:30" ht="39" customHeight="1" x14ac:dyDescent="0.2">
      <c r="B29" s="8" t="s">
        <v>7</v>
      </c>
      <c r="C29" s="19"/>
      <c r="D29" s="11"/>
      <c r="E29" s="11"/>
      <c r="F29" s="11"/>
      <c r="G29" s="11"/>
      <c r="H29" s="11"/>
      <c r="I29" s="11"/>
      <c r="J29" s="11"/>
      <c r="K29" s="20"/>
      <c r="L29" s="100" t="str">
        <f>IF(P47&gt;0.1,"Border removal area",".")</f>
        <v>Border removal area</v>
      </c>
      <c r="M29" s="98" t="str">
        <f>L43&amp;" feet separation (if any), for "&amp;B32&amp;" feet"</f>
        <v>10 feet separation (if any), for 700 feet</v>
      </c>
      <c r="N29" s="99" t="str">
        <f>IF(P51&gt;0.1,"Border removal area",".")</f>
        <v>Border removal area</v>
      </c>
      <c r="O29" s="22"/>
      <c r="P29" s="17"/>
      <c r="Q29" s="17"/>
      <c r="R29" s="17"/>
      <c r="S29" s="23"/>
    </row>
    <row r="30" spans="1:30" ht="5" customHeight="1" x14ac:dyDescent="0.2">
      <c r="B30" s="8"/>
      <c r="C30" s="19"/>
      <c r="D30" s="11"/>
      <c r="E30" s="11"/>
      <c r="F30" s="11"/>
      <c r="G30" s="11"/>
      <c r="H30" s="11"/>
      <c r="I30" s="11"/>
      <c r="J30" s="11"/>
      <c r="K30" s="20"/>
      <c r="L30" s="100"/>
      <c r="M30" s="98"/>
      <c r="N30" s="99"/>
      <c r="O30" s="22"/>
      <c r="P30" s="17"/>
      <c r="Q30" s="17"/>
      <c r="R30" s="17"/>
      <c r="S30" s="23"/>
    </row>
    <row r="31" spans="1:30" ht="41" customHeight="1" thickBot="1" x14ac:dyDescent="0.25">
      <c r="B31" s="8" t="s">
        <v>6</v>
      </c>
      <c r="C31" s="19"/>
      <c r="D31" s="11"/>
      <c r="E31" s="11"/>
      <c r="F31" s="11"/>
      <c r="G31" s="11"/>
      <c r="H31" s="11"/>
      <c r="I31" s="11"/>
      <c r="J31" s="11"/>
      <c r="K31" s="20"/>
      <c r="L31" s="100"/>
      <c r="M31" s="98"/>
      <c r="N31" s="99"/>
      <c r="O31" s="22"/>
      <c r="P31" s="17"/>
      <c r="Q31" s="17"/>
      <c r="R31" s="17"/>
      <c r="S31" s="23"/>
    </row>
    <row r="32" spans="1:30" ht="17" thickTop="1" x14ac:dyDescent="0.2">
      <c r="B32" s="86">
        <v>700</v>
      </c>
      <c r="C32" s="11"/>
      <c r="D32" s="11"/>
      <c r="E32" s="11"/>
      <c r="F32" s="11"/>
      <c r="G32" s="11"/>
      <c r="H32" s="11"/>
      <c r="I32" s="11"/>
      <c r="J32" s="11"/>
      <c r="K32" s="20"/>
      <c r="L32" s="100"/>
      <c r="M32" s="98"/>
      <c r="N32" s="99"/>
      <c r="O32" s="22"/>
      <c r="P32" s="17"/>
      <c r="Q32" s="17"/>
      <c r="R32" s="17"/>
      <c r="S32" s="23"/>
    </row>
    <row r="33" spans="2:28" ht="30" customHeight="1" x14ac:dyDescent="0.3">
      <c r="B33" s="87"/>
      <c r="C33" s="11"/>
      <c r="D33" s="11"/>
      <c r="E33" s="11"/>
      <c r="F33" s="26" t="s">
        <v>10</v>
      </c>
      <c r="G33" s="11"/>
      <c r="H33" s="11"/>
      <c r="I33" s="11"/>
      <c r="J33" s="11"/>
      <c r="K33" s="20"/>
      <c r="L33" s="100"/>
      <c r="M33" s="98"/>
      <c r="N33" s="99"/>
      <c r="O33" s="22"/>
      <c r="P33" s="27" t="s">
        <v>11</v>
      </c>
      <c r="Q33" s="17"/>
      <c r="R33" s="17"/>
      <c r="S33" s="23"/>
    </row>
    <row r="34" spans="2:28" ht="17" thickBot="1" x14ac:dyDescent="0.25">
      <c r="B34" s="88"/>
      <c r="C34" s="11"/>
      <c r="D34" s="11"/>
      <c r="E34" s="11"/>
      <c r="F34" s="11"/>
      <c r="G34" s="11"/>
      <c r="H34" s="11"/>
      <c r="I34" s="11"/>
      <c r="J34" s="11"/>
      <c r="K34" s="20"/>
      <c r="L34" s="24"/>
      <c r="M34" s="98"/>
      <c r="N34" s="22"/>
      <c r="O34" s="22"/>
      <c r="P34" s="17"/>
      <c r="Q34" s="17"/>
      <c r="R34" s="17"/>
      <c r="S34" s="23"/>
    </row>
    <row r="35" spans="2:28" ht="17" thickTop="1" x14ac:dyDescent="0.2">
      <c r="B35" s="8"/>
      <c r="C35" s="19"/>
      <c r="D35" s="11"/>
      <c r="E35" s="11"/>
      <c r="F35" s="11"/>
      <c r="G35" s="11"/>
      <c r="H35" s="11"/>
      <c r="I35" s="11"/>
      <c r="J35" s="11"/>
      <c r="K35" s="28" t="s">
        <v>12</v>
      </c>
      <c r="L35" s="24"/>
      <c r="M35" s="98"/>
      <c r="N35" s="22"/>
      <c r="O35" s="29" t="s">
        <v>13</v>
      </c>
      <c r="P35" s="17"/>
      <c r="Q35" s="17"/>
      <c r="R35" s="17"/>
      <c r="S35" s="23"/>
    </row>
    <row r="36" spans="2:28" ht="16" hidden="1" customHeight="1" x14ac:dyDescent="0.2">
      <c r="B36" s="8"/>
      <c r="C36" s="19"/>
      <c r="D36" s="11"/>
      <c r="E36" s="11"/>
      <c r="F36" s="11"/>
      <c r="G36" s="11"/>
      <c r="H36" s="11"/>
      <c r="I36" s="11"/>
      <c r="J36" s="11"/>
      <c r="K36" s="20"/>
      <c r="L36" s="24"/>
      <c r="M36" s="98"/>
      <c r="N36" s="22"/>
      <c r="O36" s="22"/>
      <c r="P36" s="17"/>
      <c r="Q36" s="17"/>
      <c r="R36" s="17"/>
      <c r="S36" s="23"/>
    </row>
    <row r="37" spans="2:28" ht="32" x14ac:dyDescent="0.2">
      <c r="B37" s="8" t="s">
        <v>14</v>
      </c>
      <c r="C37" s="19"/>
      <c r="D37" s="11"/>
      <c r="E37" s="11"/>
      <c r="F37" s="11"/>
      <c r="G37" s="11"/>
      <c r="H37" s="11"/>
      <c r="I37" s="11"/>
      <c r="J37" s="11"/>
      <c r="K37" s="30" t="s">
        <v>15</v>
      </c>
      <c r="L37" s="24"/>
      <c r="M37" s="98"/>
      <c r="N37" s="22"/>
      <c r="O37" s="31" t="s">
        <v>15</v>
      </c>
      <c r="P37" s="17"/>
      <c r="Q37" s="17"/>
      <c r="R37" s="17"/>
      <c r="S37" s="23"/>
    </row>
    <row r="38" spans="2:28" x14ac:dyDescent="0.2">
      <c r="B38" s="8"/>
      <c r="C38" s="19"/>
      <c r="D38" s="11"/>
      <c r="E38" s="11"/>
      <c r="F38" s="11"/>
      <c r="G38" s="11"/>
      <c r="H38" s="11"/>
      <c r="I38" s="11"/>
      <c r="J38" s="11"/>
      <c r="K38" s="20"/>
      <c r="L38" s="24"/>
      <c r="M38" s="21"/>
      <c r="N38" s="22"/>
      <c r="O38" s="22"/>
      <c r="P38" s="17"/>
      <c r="Q38" s="17"/>
      <c r="R38" s="17"/>
      <c r="S38" s="23"/>
    </row>
    <row r="39" spans="2:28" x14ac:dyDescent="0.2">
      <c r="B39" s="8"/>
      <c r="C39" s="19"/>
      <c r="D39" s="11"/>
      <c r="E39" s="11"/>
      <c r="F39" s="11"/>
      <c r="G39" s="11"/>
      <c r="H39" s="11"/>
      <c r="I39" s="11"/>
      <c r="J39" s="11"/>
      <c r="K39" s="20"/>
      <c r="L39" s="24"/>
      <c r="M39" s="21"/>
      <c r="N39" s="22"/>
      <c r="O39" s="22"/>
      <c r="P39" s="17"/>
      <c r="Q39" s="17"/>
      <c r="R39" s="17"/>
      <c r="S39" s="23"/>
    </row>
    <row r="40" spans="2:28" x14ac:dyDescent="0.2">
      <c r="B40" s="8"/>
      <c r="C40" s="19"/>
      <c r="D40" s="11"/>
      <c r="E40" s="11"/>
      <c r="F40" s="11"/>
      <c r="G40" s="11"/>
      <c r="H40" s="11"/>
      <c r="I40" s="11"/>
      <c r="J40" s="11"/>
      <c r="K40" s="20"/>
      <c r="L40" s="24"/>
      <c r="M40" s="21"/>
      <c r="N40" s="22"/>
      <c r="O40" s="22"/>
      <c r="P40" s="17"/>
      <c r="Q40" s="17"/>
      <c r="R40" s="17"/>
      <c r="S40" s="23"/>
    </row>
    <row r="41" spans="2:28" x14ac:dyDescent="0.2">
      <c r="B41" s="8"/>
      <c r="C41" s="19"/>
      <c r="D41" s="11"/>
      <c r="E41" s="11"/>
      <c r="F41" s="11"/>
      <c r="G41" s="11"/>
      <c r="H41" s="11"/>
      <c r="I41" s="11"/>
      <c r="J41" s="11"/>
      <c r="K41" s="20"/>
      <c r="L41" s="24"/>
      <c r="M41" s="21"/>
      <c r="N41" s="22"/>
      <c r="O41" s="22"/>
      <c r="P41" s="17"/>
      <c r="Q41" s="17"/>
      <c r="R41" s="17"/>
      <c r="S41" s="23"/>
    </row>
    <row r="42" spans="2:28" ht="17" thickBot="1" x14ac:dyDescent="0.25">
      <c r="B42" s="8"/>
      <c r="C42" s="32"/>
      <c r="D42" s="33"/>
      <c r="E42" s="33"/>
      <c r="F42" s="33"/>
      <c r="G42" s="33"/>
      <c r="H42" s="33"/>
      <c r="I42" s="33"/>
      <c r="J42" s="33"/>
      <c r="K42" s="34"/>
      <c r="L42" s="24"/>
      <c r="M42" s="21"/>
      <c r="N42" s="22"/>
      <c r="O42" s="35"/>
      <c r="P42" s="36"/>
      <c r="Q42" s="36"/>
      <c r="R42" s="36"/>
      <c r="S42" s="37"/>
    </row>
    <row r="43" spans="2:28" s="40" customFormat="1" ht="23" thickTop="1" thickBot="1" x14ac:dyDescent="0.3"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89">
        <v>10</v>
      </c>
      <c r="M43" s="90"/>
      <c r="N43" s="91"/>
      <c r="O43" t="s">
        <v>16</v>
      </c>
      <c r="P43" s="39"/>
      <c r="Q43" s="39"/>
      <c r="R43" s="39"/>
      <c r="S43" s="39"/>
      <c r="T43" s="85"/>
    </row>
    <row r="44" spans="2:28" ht="24" customHeight="1" thickTop="1" thickBot="1" x14ac:dyDescent="0.25">
      <c r="S44" s="49"/>
      <c r="T44" s="84"/>
      <c r="U44" s="49"/>
    </row>
    <row r="45" spans="2:28" ht="25" thickBot="1" x14ac:dyDescent="0.35">
      <c r="B45" s="41" t="s">
        <v>17</v>
      </c>
      <c r="C45" s="42"/>
      <c r="D45" s="43" t="s">
        <v>18</v>
      </c>
      <c r="E45" s="42"/>
      <c r="F45" s="43" t="s">
        <v>19</v>
      </c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4"/>
      <c r="S45" s="49"/>
      <c r="T45" s="84"/>
      <c r="U45" s="49"/>
      <c r="X45" t="s">
        <v>61</v>
      </c>
    </row>
    <row r="46" spans="2:28" ht="18" thickTop="1" thickBot="1" x14ac:dyDescent="0.25">
      <c r="B46" s="45"/>
      <c r="C46" s="46" t="s">
        <v>20</v>
      </c>
      <c r="D46" s="47">
        <f>G25</f>
        <v>1300</v>
      </c>
      <c r="E46" s="48" t="s">
        <v>21</v>
      </c>
      <c r="F46" s="47">
        <f>B32</f>
        <v>700</v>
      </c>
      <c r="G46" s="48" t="s">
        <v>22</v>
      </c>
      <c r="H46" s="47">
        <f>D46*F46</f>
        <v>910000</v>
      </c>
      <c r="I46" s="49" t="s">
        <v>23</v>
      </c>
      <c r="J46" s="50" t="s">
        <v>24</v>
      </c>
      <c r="K46" s="51">
        <f>H46/ 43560</f>
        <v>20.890725436179981</v>
      </c>
      <c r="L46" s="49" t="s">
        <v>25</v>
      </c>
      <c r="M46" s="49"/>
      <c r="N46" s="49"/>
      <c r="O46" s="49"/>
      <c r="P46" s="49"/>
      <c r="Q46" s="49"/>
      <c r="R46" s="52"/>
      <c r="S46" s="49"/>
      <c r="T46" s="84"/>
      <c r="U46" s="49"/>
      <c r="X46" s="66"/>
      <c r="Y46" s="42"/>
      <c r="Z46" s="42"/>
      <c r="AA46" s="42"/>
      <c r="AB46" s="44"/>
    </row>
    <row r="47" spans="2:28" ht="18" thickTop="1" thickBot="1" x14ac:dyDescent="0.25">
      <c r="B47" s="45"/>
      <c r="C47" s="46" t="s">
        <v>26</v>
      </c>
      <c r="D47" s="47">
        <f>B32</f>
        <v>700</v>
      </c>
      <c r="E47" s="53" t="s">
        <v>21</v>
      </c>
      <c r="F47" s="47">
        <f>165-L43</f>
        <v>155</v>
      </c>
      <c r="G47" s="48" t="s">
        <v>27</v>
      </c>
      <c r="H47" s="47">
        <f>D47*F47</f>
        <v>108500</v>
      </c>
      <c r="I47" s="49" t="s">
        <v>23</v>
      </c>
      <c r="J47" s="50" t="s">
        <v>24</v>
      </c>
      <c r="K47" s="51">
        <f>H47/ 43560</f>
        <v>2.4908172635445363</v>
      </c>
      <c r="L47" s="49" t="s">
        <v>25</v>
      </c>
      <c r="M47" s="49"/>
      <c r="N47" s="49"/>
      <c r="O47" s="50" t="s">
        <v>28</v>
      </c>
      <c r="P47" s="54">
        <f>K47/K46</f>
        <v>0.11923076923076924</v>
      </c>
      <c r="Q47" s="49" t="str">
        <f>IF(P47&lt;0.101, "OK", "Border removal required")</f>
        <v>Border removal required</v>
      </c>
      <c r="R47" s="52" t="str">
        <f>IF(Q47="OK",,Z48&amp;" feet")</f>
        <v>80 feet</v>
      </c>
      <c r="S47" s="49"/>
      <c r="T47" s="84"/>
      <c r="U47" s="49"/>
      <c r="X47" s="45"/>
      <c r="Y47" s="55" t="s">
        <v>29</v>
      </c>
      <c r="Z47" s="42" t="s">
        <v>30</v>
      </c>
      <c r="AA47" s="44" t="s">
        <v>31</v>
      </c>
      <c r="AB47" s="52"/>
    </row>
    <row r="48" spans="2:28" ht="18" thickTop="1" thickBot="1" x14ac:dyDescent="0.25">
      <c r="B48" s="45"/>
      <c r="C48" s="46"/>
      <c r="D48" s="56"/>
      <c r="E48" s="50"/>
      <c r="F48" s="50" t="str">
        <f>"(* in field, 165 feet - "&amp;L43&amp;" feet separation)"</f>
        <v>(* in field, 165 feet - 10 feet separation)</v>
      </c>
      <c r="G48" s="50"/>
      <c r="H48" s="57"/>
      <c r="I48" s="49"/>
      <c r="J48" s="50"/>
      <c r="K48" s="56"/>
      <c r="L48" s="49"/>
      <c r="M48" s="49"/>
      <c r="N48" s="49"/>
      <c r="O48" s="50"/>
      <c r="P48" s="58"/>
      <c r="Q48" s="49"/>
      <c r="R48" s="52"/>
      <c r="S48" s="49"/>
      <c r="T48" s="84"/>
      <c r="U48" s="49"/>
      <c r="X48" s="45"/>
      <c r="Y48" s="59">
        <f>90-$L$43</f>
        <v>80</v>
      </c>
      <c r="Z48" s="60">
        <f>IF($L$43&lt;75,Y48,AA48)</f>
        <v>80</v>
      </c>
      <c r="AA48" s="61">
        <f>IF($L$43&gt;105,9,15)</f>
        <v>15</v>
      </c>
      <c r="AB48" s="52"/>
    </row>
    <row r="49" spans="2:28" ht="25" thickBot="1" x14ac:dyDescent="0.35">
      <c r="B49" s="62" t="s">
        <v>32</v>
      </c>
      <c r="C49" s="49"/>
      <c r="D49" s="49"/>
      <c r="E49" s="49"/>
      <c r="F49" s="49"/>
      <c r="G49" s="50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52"/>
      <c r="S49" s="49"/>
      <c r="T49" s="84"/>
      <c r="U49" s="49"/>
      <c r="X49" s="45"/>
      <c r="Y49" s="49"/>
      <c r="Z49" s="49"/>
      <c r="AA49" s="49"/>
      <c r="AB49" s="52"/>
    </row>
    <row r="50" spans="2:28" ht="18" thickTop="1" thickBot="1" x14ac:dyDescent="0.25">
      <c r="B50" s="45"/>
      <c r="C50" s="46" t="s">
        <v>20</v>
      </c>
      <c r="D50" s="47">
        <f>Q25</f>
        <v>600</v>
      </c>
      <c r="E50" s="48" t="s">
        <v>21</v>
      </c>
      <c r="F50" s="47">
        <f>B32</f>
        <v>700</v>
      </c>
      <c r="G50" s="48" t="s">
        <v>22</v>
      </c>
      <c r="H50" s="47">
        <f>D50*F50</f>
        <v>420000</v>
      </c>
      <c r="I50" s="49" t="s">
        <v>23</v>
      </c>
      <c r="J50" s="50" t="s">
        <v>24</v>
      </c>
      <c r="K50" s="51">
        <f>H50/ 43560</f>
        <v>9.6418732782369148</v>
      </c>
      <c r="L50" s="49" t="s">
        <v>25</v>
      </c>
      <c r="M50" s="49"/>
      <c r="N50" s="49"/>
      <c r="O50" s="49"/>
      <c r="P50" s="49"/>
      <c r="Q50" s="49"/>
      <c r="R50" s="52"/>
      <c r="S50" s="49"/>
      <c r="T50" s="84"/>
      <c r="U50" s="49"/>
      <c r="X50" s="45"/>
      <c r="Y50" s="49"/>
      <c r="Z50" s="49"/>
      <c r="AA50" s="49"/>
      <c r="AB50" s="52"/>
    </row>
    <row r="51" spans="2:28" ht="18" thickTop="1" thickBot="1" x14ac:dyDescent="0.25">
      <c r="B51" s="45"/>
      <c r="C51" s="46" t="s">
        <v>26</v>
      </c>
      <c r="D51" s="47">
        <f>B32</f>
        <v>700</v>
      </c>
      <c r="E51" s="53" t="s">
        <v>21</v>
      </c>
      <c r="F51" s="47">
        <f>165-L43</f>
        <v>155</v>
      </c>
      <c r="G51" s="48" t="s">
        <v>27</v>
      </c>
      <c r="H51" s="47">
        <f>D51*F51</f>
        <v>108500</v>
      </c>
      <c r="I51" s="49" t="s">
        <v>23</v>
      </c>
      <c r="J51" s="50" t="s">
        <v>24</v>
      </c>
      <c r="K51" s="51">
        <f>H51/ 43560</f>
        <v>2.4908172635445363</v>
      </c>
      <c r="L51" s="49" t="s">
        <v>25</v>
      </c>
      <c r="M51" s="49"/>
      <c r="N51" s="49"/>
      <c r="O51" s="50" t="s">
        <v>28</v>
      </c>
      <c r="P51" s="54">
        <f>K51/K50</f>
        <v>0.2583333333333333</v>
      </c>
      <c r="Q51" s="49" t="str">
        <f>IF(P51&lt;0.101, "OK", "Border removal required")</f>
        <v>Border removal required</v>
      </c>
      <c r="R51" s="52" t="str">
        <f>IF(Q51="OK",,Z52&amp;" feet")</f>
        <v>80 feet</v>
      </c>
      <c r="S51" s="49"/>
      <c r="T51" s="84"/>
      <c r="U51" s="49"/>
      <c r="X51" s="45"/>
      <c r="Y51" s="55" t="s">
        <v>29</v>
      </c>
      <c r="Z51" s="42" t="s">
        <v>30</v>
      </c>
      <c r="AA51" s="44" t="s">
        <v>31</v>
      </c>
      <c r="AB51" s="52"/>
    </row>
    <row r="52" spans="2:28" ht="18" thickTop="1" thickBot="1" x14ac:dyDescent="0.25">
      <c r="B52" s="59"/>
      <c r="C52" s="63"/>
      <c r="D52" s="63"/>
      <c r="E52" s="63"/>
      <c r="F52" s="64" t="str">
        <f>"(* in field, 165 feet - "&amp;L43&amp;" feet separation)"</f>
        <v>(* in field, 165 feet - 10 feet separation)</v>
      </c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1"/>
      <c r="S52" s="49"/>
      <c r="T52" s="84"/>
      <c r="U52" s="49"/>
      <c r="X52" s="45"/>
      <c r="Y52" s="59">
        <f>90-$L$43</f>
        <v>80</v>
      </c>
      <c r="Z52" s="60">
        <f>IF($L$43&lt;75,Y52,AA52)</f>
        <v>80</v>
      </c>
      <c r="AA52" s="61">
        <f>IF($L$43&gt;105,9,15)</f>
        <v>15</v>
      </c>
      <c r="AB52" s="52"/>
    </row>
    <row r="53" spans="2:28" ht="17" thickBot="1" x14ac:dyDescent="0.25">
      <c r="S53" s="49"/>
      <c r="T53" s="84"/>
      <c r="U53" s="49"/>
      <c r="X53" s="59"/>
      <c r="Y53" s="63"/>
      <c r="Z53" s="63"/>
      <c r="AA53" s="63"/>
      <c r="AB53" s="61"/>
    </row>
    <row r="54" spans="2:28" ht="21" x14ac:dyDescent="0.25">
      <c r="C54" s="65" t="s">
        <v>33</v>
      </c>
    </row>
  </sheetData>
  <mergeCells count="9">
    <mergeCell ref="B32:B34"/>
    <mergeCell ref="L43:N43"/>
    <mergeCell ref="M20:M25"/>
    <mergeCell ref="G25:H25"/>
    <mergeCell ref="K25:L25"/>
    <mergeCell ref="N25:O25"/>
    <mergeCell ref="M29:M37"/>
    <mergeCell ref="N29:N33"/>
    <mergeCell ref="L29:L33"/>
  </mergeCells>
  <phoneticPr fontId="10" type="noConversion"/>
  <conditionalFormatting sqref="Q47:R48">
    <cfRule type="containsText" dxfId="22" priority="25" operator="containsText" text="required">
      <formula>NOT(ISERROR(SEARCH("required",Q47)))</formula>
    </cfRule>
    <cfRule type="containsText" dxfId="21" priority="27" operator="containsText" text="OK">
      <formula>NOT(ISERROR(SEARCH("OK",Q47)))</formula>
    </cfRule>
  </conditionalFormatting>
  <conditionalFormatting sqref="T46">
    <cfRule type="containsText" dxfId="20" priority="26" operator="containsText" text="OK">
      <formula>NOT(ISERROR(SEARCH("OK",T46)))</formula>
    </cfRule>
  </conditionalFormatting>
  <conditionalFormatting sqref="Q51">
    <cfRule type="containsText" dxfId="19" priority="23" operator="containsText" text="required">
      <formula>NOT(ISERROR(SEARCH("required",Q51)))</formula>
    </cfRule>
    <cfRule type="containsText" dxfId="18" priority="24" operator="containsText" text="OK">
      <formula>NOT(ISERROR(SEARCH("OK",Q51)))</formula>
    </cfRule>
  </conditionalFormatting>
  <conditionalFormatting sqref="R51">
    <cfRule type="containsText" dxfId="17" priority="21" operator="containsText" text="required">
      <formula>NOT(ISERROR(SEARCH("required",R51)))</formula>
    </cfRule>
    <cfRule type="containsText" dxfId="16" priority="22" operator="containsText" text="OK">
      <formula>NOT(ISERROR(SEARCH("OK",R51)))</formula>
    </cfRule>
  </conditionalFormatting>
  <conditionalFormatting sqref="N34:N42 N26:N29">
    <cfRule type="expression" dxfId="15" priority="19">
      <formula>$P$51&gt;0.1</formula>
    </cfRule>
  </conditionalFormatting>
  <conditionalFormatting sqref="L28:L29">
    <cfRule type="expression" dxfId="14" priority="18">
      <formula>$P$47&gt;0.1</formula>
    </cfRule>
  </conditionalFormatting>
  <conditionalFormatting sqref="Q8">
    <cfRule type="cellIs" dxfId="13" priority="16" operator="greaterThan">
      <formula>10.001</formula>
    </cfRule>
    <cfRule type="cellIs" dxfId="12" priority="17" operator="lessThan">
      <formula>10</formula>
    </cfRule>
  </conditionalFormatting>
  <conditionalFormatting sqref="P8">
    <cfRule type="cellIs" dxfId="11" priority="14" operator="greaterThan">
      <formula>10.001</formula>
    </cfRule>
    <cfRule type="cellIs" dxfId="10" priority="15" operator="lessThan">
      <formula>10</formula>
    </cfRule>
  </conditionalFormatting>
  <conditionalFormatting sqref="Y14:Y15 Q13 AB14:AB15">
    <cfRule type="cellIs" dxfId="9" priority="13" operator="equal">
      <formula>0</formula>
    </cfRule>
  </conditionalFormatting>
  <conditionalFormatting sqref="Y18">
    <cfRule type="cellIs" dxfId="8" priority="11" operator="equal">
      <formula>0</formula>
    </cfRule>
  </conditionalFormatting>
  <conditionalFormatting sqref="P13:P15">
    <cfRule type="cellIs" dxfId="7" priority="10" operator="equal">
      <formula>0</formula>
    </cfRule>
  </conditionalFormatting>
  <conditionalFormatting sqref="P13:Q13 P14:P15 AB14:AB15">
    <cfRule type="cellIs" dxfId="6" priority="9" operator="greaterThan">
      <formula>0</formula>
    </cfRule>
  </conditionalFormatting>
  <conditionalFormatting sqref="Q15">
    <cfRule type="cellIs" dxfId="5" priority="7" operator="equal">
      <formula>0</formula>
    </cfRule>
  </conditionalFormatting>
  <conditionalFormatting sqref="Q15">
    <cfRule type="cellIs" dxfId="4" priority="6" operator="greaterThan">
      <formula>0</formula>
    </cfRule>
  </conditionalFormatting>
  <conditionalFormatting sqref="Q14">
    <cfRule type="cellIs" dxfId="3" priority="5" operator="equal">
      <formula>0</formula>
    </cfRule>
  </conditionalFormatting>
  <conditionalFormatting sqref="Q14">
    <cfRule type="cellIs" dxfId="2" priority="4" operator="greaterThan">
      <formula>0</formula>
    </cfRule>
  </conditionalFormatting>
  <conditionalFormatting sqref="L26:L27">
    <cfRule type="expression" dxfId="1" priority="3">
      <formula>$P$47&gt;0.1</formula>
    </cfRule>
  </conditionalFormatting>
  <conditionalFormatting sqref="L34:L42">
    <cfRule type="expression" dxfId="0" priority="2">
      <formula>$P$47&gt;0.1</formula>
    </cfRule>
  </conditionalFormatting>
  <pageMargins left="0.7" right="0.7" top="0.75" bottom="0.75" header="0.3" footer="0.3"/>
  <pageSetup scale="53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2 - Single side &amp; BR diagram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2019-03-13T15:47:28Z</cp:lastPrinted>
  <dcterms:created xsi:type="dcterms:W3CDTF">2019-03-12T19:15:55Z</dcterms:created>
  <dcterms:modified xsi:type="dcterms:W3CDTF">2019-03-15T15:02:22Z</dcterms:modified>
</cp:coreProperties>
</file>